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на запит" sheetId="5" r:id="rId1"/>
  </sheets>
  <definedNames>
    <definedName name="_xlnm.Print_Area" localSheetId="0">'на запит'!$A$1:$L$84</definedName>
  </definedNames>
  <calcPr calcId="125725"/>
</workbook>
</file>

<file path=xl/calcChain.xml><?xml version="1.0" encoding="utf-8"?>
<calcChain xmlns="http://schemas.openxmlformats.org/spreadsheetml/2006/main">
  <c r="C9" i="5"/>
  <c r="J75"/>
  <c r="K75"/>
  <c r="J17"/>
  <c r="K17"/>
  <c r="J78" l="1"/>
  <c r="K78"/>
  <c r="I9" s="1"/>
  <c r="L75"/>
  <c r="I75"/>
  <c r="L43"/>
  <c r="I43"/>
  <c r="L17"/>
  <c r="I17"/>
  <c r="I78" l="1"/>
  <c r="I80" s="1"/>
  <c r="L78"/>
  <c r="H10" l="1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46"/>
  <c r="H45"/>
  <c r="H44"/>
  <c r="H42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18"/>
  <c r="H11"/>
  <c r="H12"/>
  <c r="H13"/>
  <c r="H14"/>
  <c r="H15"/>
  <c r="H16"/>
  <c r="F10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46"/>
  <c r="F45"/>
  <c r="F44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8"/>
  <c r="F11"/>
  <c r="F12"/>
  <c r="F13"/>
  <c r="F14"/>
  <c r="F15"/>
  <c r="F16"/>
  <c r="H17" l="1"/>
  <c r="F43"/>
  <c r="H43"/>
  <c r="H75"/>
  <c r="F17"/>
  <c r="F75"/>
  <c r="D10"/>
  <c r="D76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44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18"/>
  <c r="D11"/>
  <c r="D12"/>
  <c r="D13"/>
  <c r="D14"/>
  <c r="D15"/>
  <c r="D16"/>
  <c r="G75"/>
  <c r="E75"/>
  <c r="C75"/>
  <c r="G43"/>
  <c r="E43"/>
  <c r="C43"/>
  <c r="G17"/>
  <c r="E17"/>
  <c r="C17"/>
  <c r="H78" l="1"/>
  <c r="H80" s="1"/>
  <c r="D75"/>
  <c r="F78"/>
  <c r="F80" s="1"/>
  <c r="D43"/>
  <c r="D17"/>
  <c r="E78"/>
  <c r="C78"/>
  <c r="G78"/>
  <c r="D78" l="1"/>
  <c r="D80" s="1"/>
</calcChain>
</file>

<file path=xl/sharedStrings.xml><?xml version="1.0" encoding="utf-8"?>
<sst xmlns="http://schemas.openxmlformats.org/spreadsheetml/2006/main" count="89" uniqueCount="88">
  <si>
    <t>Назва АТО</t>
  </si>
  <si>
    <t>м.Одеса</t>
  </si>
  <si>
    <t>м.Ізмаїл</t>
  </si>
  <si>
    <t>м.Чорноморськ</t>
  </si>
  <si>
    <t>м.Подільськ</t>
  </si>
  <si>
    <t>м.Б.-Дністровський</t>
  </si>
  <si>
    <t>м.Южний</t>
  </si>
  <si>
    <t>м.Теплодар</t>
  </si>
  <si>
    <t>Всього по містам</t>
  </si>
  <si>
    <t>Ананьївський р-н</t>
  </si>
  <si>
    <t>Арцизький р-н</t>
  </si>
  <si>
    <t>Балтський р-н</t>
  </si>
  <si>
    <t>Березівський р-н</t>
  </si>
  <si>
    <t>Б.-Дністровський р-н</t>
  </si>
  <si>
    <t>Біляївський р-н</t>
  </si>
  <si>
    <t>Болградський р-н</t>
  </si>
  <si>
    <t>Великомихайлівський р-н</t>
  </si>
  <si>
    <t>Іванівський р-н</t>
  </si>
  <si>
    <t>Ізмаїльський р-н</t>
  </si>
  <si>
    <t>Кілійський р-н</t>
  </si>
  <si>
    <t>Кодимський р-н</t>
  </si>
  <si>
    <t>Лиманський р-н</t>
  </si>
  <si>
    <t>Окнянський р-н</t>
  </si>
  <si>
    <t>Любашівський р-н</t>
  </si>
  <si>
    <t>Миколаївський р-н</t>
  </si>
  <si>
    <t>Овідіопольський р-н</t>
  </si>
  <si>
    <t>Ренійський р-н</t>
  </si>
  <si>
    <t>Роздільнянський р-н</t>
  </si>
  <si>
    <t>Савранський р-н</t>
  </si>
  <si>
    <t>Саратський р-н</t>
  </si>
  <si>
    <t>Тарутинський р-н</t>
  </si>
  <si>
    <t>Татарбунарський р-н</t>
  </si>
  <si>
    <t>Захарівський р-н</t>
  </si>
  <si>
    <t>Ширяївський р-н</t>
  </si>
  <si>
    <t>Всього по районам</t>
  </si>
  <si>
    <t>отг. м. Балта</t>
  </si>
  <si>
    <t>отг. м. Біляївка</t>
  </si>
  <si>
    <t>огт. смт.Велика Михайлівка</t>
  </si>
  <si>
    <t>отг.смт. Затишшя</t>
  </si>
  <si>
    <t>отг. смт. Ширяєве</t>
  </si>
  <si>
    <t>отг. с. Конопляне</t>
  </si>
  <si>
    <t>отг. с. Красносілка</t>
  </si>
  <si>
    <t>отг. с. Маразліївка</t>
  </si>
  <si>
    <t>отг. с. Розквіт</t>
  </si>
  <si>
    <t>отг. с. Тузли</t>
  </si>
  <si>
    <t>отг. с. Новокальчеве</t>
  </si>
  <si>
    <t>отг. с. Яськи</t>
  </si>
  <si>
    <t>отг. с. Куяльник</t>
  </si>
  <si>
    <t>отг. м. Березівка</t>
  </si>
  <si>
    <t>отг. с. Старокозаче</t>
  </si>
  <si>
    <t>отг. с. Шабо</t>
  </si>
  <si>
    <t>отг. м. Вилково</t>
  </si>
  <si>
    <t>отг. смт. Авангард</t>
  </si>
  <si>
    <t>отг. с. Дальник</t>
  </si>
  <si>
    <t>отг. с. Лиман</t>
  </si>
  <si>
    <t>отг. с. Маяки</t>
  </si>
  <si>
    <t>отг. смт. Цебрикове</t>
  </si>
  <si>
    <t>отг. с. Знам'янка</t>
  </si>
  <si>
    <t>отг. смт. Таїрове</t>
  </si>
  <si>
    <t>отг. с. Молога</t>
  </si>
  <si>
    <t>отг. с. Кілія</t>
  </si>
  <si>
    <t>отг. с. Любашівка</t>
  </si>
  <si>
    <t>отг. с. Окни</t>
  </si>
  <si>
    <t>отг. с. Великоплоске (Великомихайлівський район)</t>
  </si>
  <si>
    <t>отг.с.Великий Буялик (Іванівський район)</t>
  </si>
  <si>
    <t>отг.с.Визирка (Лиманський район)</t>
  </si>
  <si>
    <t>Передбачено Одеській області</t>
  </si>
  <si>
    <t>Нерозподілені видатки</t>
  </si>
  <si>
    <t>Всього по ОТГ</t>
  </si>
  <si>
    <t>РАЗОМ</t>
  </si>
  <si>
    <t>Закупівля засобів навчання та обладнання (крім комп'ютерного) (25 %)</t>
  </si>
  <si>
    <t>Закупівля сучасних меблів (40 %)</t>
  </si>
  <si>
    <t>Прогнозована кількість учнів</t>
  </si>
  <si>
    <t>Прогнозована кількість класів</t>
  </si>
  <si>
    <t>Кількість початкових шкіл</t>
  </si>
  <si>
    <t>Закупівля комп'ютерного обладнання (35 %)</t>
  </si>
  <si>
    <t>Заклади освіти обласного підпорядкування</t>
  </si>
  <si>
    <t xml:space="preserve">Закупівля засобів навчання та обладнання для навчальних кабінетів початкової школи (видатки розвитку) </t>
  </si>
  <si>
    <t>КЗВО "Одеська Академія Неперервної освіти Одеської обласної ради"</t>
  </si>
  <si>
    <t>Необхідно розподілити кошти з врахуванням Постанови КМУ від 29.04.2020 № 325 (станом на 01.05.2020), грн.</t>
  </si>
  <si>
    <t>Кількість  вчителів</t>
  </si>
  <si>
    <t>Закупівля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4 закладів загальної середньої освіти, що беруть участь у експерименті з реалізації Державного стандарту початкової освіти  (видатки розвитку)</t>
  </si>
  <si>
    <t xml:space="preserve"> грн.</t>
  </si>
  <si>
    <t>грн.</t>
  </si>
  <si>
    <t xml:space="preserve"> грн. </t>
  </si>
  <si>
    <t>Кількість шкіл</t>
  </si>
  <si>
    <t>Додаток 1</t>
  </si>
  <si>
    <t xml:space="preserve">Розподіл коштів субвенції на НУШ у 2020 році між районними (міськими) відділами (управліннями) освіти, ОТГ, закладами обласного підпорядкування </t>
  </si>
</sst>
</file>

<file path=xl/styles.xml><?xml version="1.0" encoding="utf-8"?>
<styleSheet xmlns="http://schemas.openxmlformats.org/spreadsheetml/2006/main">
  <numFmts count="3">
    <numFmt numFmtId="43" formatCode="_-* #,##0.00\ _₴_-;\-* #,##0.00\ _₴_-;_-* &quot;-&quot;??\ _₴_-;_-@_-"/>
    <numFmt numFmtId="164" formatCode="0.0"/>
    <numFmt numFmtId="165" formatCode="_-* #,##0\ _₴_-;\-* #,##0\ _₴_-;_-* &quot;-&quot;??\ _₴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64" fontId="6" fillId="0" borderId="3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left" vertical="center"/>
    </xf>
    <xf numFmtId="164" fontId="6" fillId="0" borderId="15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left" vertical="center" wrapText="1"/>
    </xf>
    <xf numFmtId="164" fontId="7" fillId="0" borderId="11" xfId="0" applyNumberFormat="1" applyFont="1" applyFill="1" applyBorder="1" applyAlignment="1">
      <alignment horizontal="left" vertical="center"/>
    </xf>
    <xf numFmtId="0" fontId="2" fillId="0" borderId="0" xfId="0" applyFont="1" applyFill="1"/>
    <xf numFmtId="165" fontId="2" fillId="0" borderId="5" xfId="1" applyNumberFormat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/>
    </xf>
    <xf numFmtId="1" fontId="2" fillId="0" borderId="9" xfId="1" applyNumberFormat="1" applyFont="1" applyFill="1" applyBorder="1" applyAlignment="1">
      <alignment horizontal="center"/>
    </xf>
    <xf numFmtId="165" fontId="3" fillId="0" borderId="12" xfId="1" applyNumberFormat="1" applyFont="1" applyFill="1" applyBorder="1" applyAlignment="1">
      <alignment horizontal="center"/>
    </xf>
    <xf numFmtId="43" fontId="3" fillId="0" borderId="12" xfId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1" fontId="2" fillId="0" borderId="6" xfId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/>
    </xf>
    <xf numFmtId="43" fontId="3" fillId="0" borderId="20" xfId="1" applyFont="1" applyFill="1" applyBorder="1" applyAlignment="1">
      <alignment vertical="center" wrapText="1"/>
    </xf>
    <xf numFmtId="43" fontId="3" fillId="0" borderId="21" xfId="1" applyFont="1" applyFill="1" applyBorder="1" applyAlignment="1">
      <alignment vertical="center" wrapText="1"/>
    </xf>
    <xf numFmtId="0" fontId="9" fillId="0" borderId="0" xfId="0" applyFont="1" applyFill="1"/>
    <xf numFmtId="0" fontId="10" fillId="0" borderId="0" xfId="0" applyFont="1" applyFill="1"/>
    <xf numFmtId="165" fontId="2" fillId="0" borderId="9" xfId="1" applyNumberFormat="1" applyFont="1" applyFill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/>
    </xf>
    <xf numFmtId="165" fontId="2" fillId="0" borderId="10" xfId="1" applyNumberFormat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 vertical="center" wrapText="1"/>
    </xf>
    <xf numFmtId="43" fontId="2" fillId="0" borderId="12" xfId="1" applyFont="1" applyFill="1" applyBorder="1" applyAlignment="1">
      <alignment horizontal="center"/>
    </xf>
    <xf numFmtId="165" fontId="3" fillId="0" borderId="9" xfId="1" applyNumberFormat="1" applyFont="1" applyFill="1" applyBorder="1" applyAlignment="1">
      <alignment horizontal="center"/>
    </xf>
    <xf numFmtId="43" fontId="3" fillId="0" borderId="9" xfId="1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5" fontId="2" fillId="0" borderId="4" xfId="1" applyNumberFormat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43" fontId="3" fillId="0" borderId="13" xfId="1" applyFont="1" applyFill="1" applyBorder="1" applyAlignment="1">
      <alignment horizontal="center"/>
    </xf>
    <xf numFmtId="43" fontId="4" fillId="0" borderId="13" xfId="1" applyFont="1" applyFill="1" applyBorder="1" applyAlignment="1">
      <alignment horizontal="center" vertical="center" wrapText="1"/>
    </xf>
    <xf numFmtId="165" fontId="4" fillId="0" borderId="13" xfId="1" applyNumberFormat="1" applyFont="1" applyFill="1" applyBorder="1" applyAlignment="1">
      <alignment horizontal="center" vertical="center" wrapText="1"/>
    </xf>
    <xf numFmtId="165" fontId="3" fillId="0" borderId="13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43" fontId="3" fillId="0" borderId="9" xfId="1" applyNumberFormat="1" applyFont="1" applyFill="1" applyBorder="1" applyAlignment="1">
      <alignment horizontal="center"/>
    </xf>
    <xf numFmtId="43" fontId="3" fillId="0" borderId="12" xfId="1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3" fontId="10" fillId="0" borderId="0" xfId="0" applyNumberFormat="1" applyFont="1" applyFill="1"/>
    <xf numFmtId="165" fontId="2" fillId="0" borderId="5" xfId="1" applyNumberFormat="1" applyFont="1" applyBorder="1" applyAlignment="1">
      <alignment horizontal="center"/>
    </xf>
    <xf numFmtId="43" fontId="11" fillId="0" borderId="4" xfId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3" fontId="8" fillId="0" borderId="20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3" fontId="8" fillId="0" borderId="20" xfId="0" applyNumberFormat="1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5"/>
  <sheetViews>
    <sheetView tabSelected="1" view="pageBreakPreview" zoomScale="75" zoomScaleNormal="100" zoomScaleSheetLayoutView="75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O24" sqref="O24"/>
    </sheetView>
  </sheetViews>
  <sheetFormatPr defaultColWidth="15.6640625" defaultRowHeight="12"/>
  <cols>
    <col min="1" max="1" width="2.5546875" style="7" customWidth="1"/>
    <col min="2" max="2" width="28.88671875" style="35" customWidth="1"/>
    <col min="3" max="3" width="8.5546875" style="7" customWidth="1"/>
    <col min="4" max="4" width="15.6640625" style="7" customWidth="1"/>
    <col min="5" max="5" width="28.109375" style="7" customWidth="1"/>
    <col min="6" max="6" width="15.6640625" style="7"/>
    <col min="7" max="7" width="10.21875" style="7" customWidth="1"/>
    <col min="8" max="8" width="15.6640625" style="7"/>
    <col min="9" max="9" width="12.6640625" style="7" customWidth="1"/>
    <col min="10" max="10" width="17.109375" style="7" hidden="1" customWidth="1"/>
    <col min="11" max="11" width="13.44140625" style="7" customWidth="1"/>
    <col min="12" max="12" width="9.44140625" style="7" hidden="1" customWidth="1"/>
    <col min="13" max="16384" width="15.6640625" style="7"/>
  </cols>
  <sheetData>
    <row r="2" spans="2:12">
      <c r="I2" s="7" t="s">
        <v>86</v>
      </c>
    </row>
    <row r="4" spans="2:12" s="34" customFormat="1" ht="11.4">
      <c r="B4" s="64" t="s">
        <v>87</v>
      </c>
      <c r="C4" s="64"/>
      <c r="D4" s="64"/>
      <c r="E4" s="64"/>
      <c r="F4" s="64"/>
      <c r="G4" s="64"/>
      <c r="H4" s="64"/>
      <c r="I4" s="64"/>
      <c r="J4" s="64"/>
      <c r="K4" s="64"/>
    </row>
    <row r="5" spans="2:12" ht="12.6" thickBot="1"/>
    <row r="6" spans="2:12" s="34" customFormat="1" ht="35.4" customHeight="1">
      <c r="B6" s="60" t="s">
        <v>0</v>
      </c>
      <c r="C6" s="62" t="s">
        <v>77</v>
      </c>
      <c r="D6" s="63"/>
      <c r="E6" s="63"/>
      <c r="F6" s="63"/>
      <c r="G6" s="63"/>
      <c r="H6" s="63"/>
      <c r="I6" s="65" t="s">
        <v>81</v>
      </c>
      <c r="J6" s="66"/>
      <c r="K6" s="66"/>
      <c r="L6" s="66"/>
    </row>
    <row r="7" spans="2:12" s="34" customFormat="1" ht="122.4" customHeight="1">
      <c r="B7" s="61"/>
      <c r="C7" s="58" t="s">
        <v>70</v>
      </c>
      <c r="D7" s="59"/>
      <c r="E7" s="58" t="s">
        <v>71</v>
      </c>
      <c r="F7" s="59"/>
      <c r="G7" s="58" t="s">
        <v>75</v>
      </c>
      <c r="H7" s="59"/>
      <c r="I7" s="58"/>
      <c r="J7" s="59"/>
      <c r="K7" s="59"/>
      <c r="L7" s="59"/>
    </row>
    <row r="8" spans="2:12" s="34" customFormat="1" ht="80.400000000000006" thickBot="1">
      <c r="B8" s="61"/>
      <c r="C8" s="24" t="s">
        <v>73</v>
      </c>
      <c r="D8" s="25" t="s">
        <v>82</v>
      </c>
      <c r="E8" s="24" t="s">
        <v>72</v>
      </c>
      <c r="F8" s="25" t="s">
        <v>82</v>
      </c>
      <c r="G8" s="24" t="s">
        <v>74</v>
      </c>
      <c r="H8" s="25" t="s">
        <v>83</v>
      </c>
      <c r="I8" s="25" t="s">
        <v>85</v>
      </c>
      <c r="J8" s="25" t="s">
        <v>79</v>
      </c>
      <c r="K8" s="25" t="s">
        <v>84</v>
      </c>
      <c r="L8" s="24" t="s">
        <v>80</v>
      </c>
    </row>
    <row r="9" spans="2:12" s="38" customFormat="1" thickBot="1">
      <c r="B9" s="36"/>
      <c r="C9" s="70">
        <f>D79+F79+H79</f>
        <v>61457500</v>
      </c>
      <c r="D9" s="71"/>
      <c r="E9" s="71"/>
      <c r="F9" s="71"/>
      <c r="G9" s="71"/>
      <c r="H9" s="72"/>
      <c r="I9" s="67">
        <f>K78</f>
        <v>699300</v>
      </c>
      <c r="J9" s="68"/>
      <c r="K9" s="69"/>
      <c r="L9" s="37"/>
    </row>
    <row r="10" spans="2:12">
      <c r="B10" s="1" t="s">
        <v>1</v>
      </c>
      <c r="C10" s="8">
        <v>367</v>
      </c>
      <c r="D10" s="9">
        <f>(C10*10026)-86</f>
        <v>3679456</v>
      </c>
      <c r="E10" s="8">
        <v>10690</v>
      </c>
      <c r="F10" s="9">
        <f>(E10*753)+3763</f>
        <v>8053333</v>
      </c>
      <c r="G10" s="8">
        <v>111</v>
      </c>
      <c r="H10" s="9">
        <f>(G10*24612)-763</f>
        <v>2731169</v>
      </c>
      <c r="I10" s="56">
        <v>1</v>
      </c>
      <c r="J10" s="57">
        <v>174825</v>
      </c>
      <c r="K10" s="29">
        <v>174825</v>
      </c>
      <c r="L10" s="39"/>
    </row>
    <row r="11" spans="2:12">
      <c r="B11" s="2" t="s">
        <v>2</v>
      </c>
      <c r="C11" s="10">
        <v>35</v>
      </c>
      <c r="D11" s="9">
        <f t="shared" ref="D11:D16" si="0">C11*10026</f>
        <v>350910</v>
      </c>
      <c r="E11" s="10">
        <v>1001</v>
      </c>
      <c r="F11" s="9">
        <f t="shared" ref="F11:F16" si="1">E11*753</f>
        <v>753753</v>
      </c>
      <c r="G11" s="10">
        <v>12</v>
      </c>
      <c r="H11" s="9">
        <f t="shared" ref="H11:H16" si="2">G11*24612</f>
        <v>295344</v>
      </c>
      <c r="I11" s="29"/>
      <c r="J11" s="29"/>
      <c r="K11" s="29"/>
      <c r="L11" s="39">
        <v>255</v>
      </c>
    </row>
    <row r="12" spans="2:12">
      <c r="B12" s="2" t="s">
        <v>3</v>
      </c>
      <c r="C12" s="10">
        <v>34</v>
      </c>
      <c r="D12" s="9">
        <f t="shared" si="0"/>
        <v>340884</v>
      </c>
      <c r="E12" s="10">
        <v>897</v>
      </c>
      <c r="F12" s="9">
        <f t="shared" si="1"/>
        <v>675441</v>
      </c>
      <c r="G12" s="10">
        <v>10</v>
      </c>
      <c r="H12" s="9">
        <f t="shared" si="2"/>
        <v>246120</v>
      </c>
      <c r="I12" s="29"/>
      <c r="J12" s="29"/>
      <c r="K12" s="29"/>
      <c r="L12" s="39">
        <v>183</v>
      </c>
    </row>
    <row r="13" spans="2:12">
      <c r="B13" s="2" t="s">
        <v>4</v>
      </c>
      <c r="C13" s="10">
        <v>19</v>
      </c>
      <c r="D13" s="9">
        <f t="shared" si="0"/>
        <v>190494</v>
      </c>
      <c r="E13" s="10">
        <v>542</v>
      </c>
      <c r="F13" s="9">
        <f t="shared" si="1"/>
        <v>408126</v>
      </c>
      <c r="G13" s="10">
        <v>8</v>
      </c>
      <c r="H13" s="9">
        <f t="shared" si="2"/>
        <v>196896</v>
      </c>
      <c r="I13" s="29"/>
      <c r="J13" s="29"/>
      <c r="K13" s="29"/>
      <c r="L13" s="39">
        <v>124</v>
      </c>
    </row>
    <row r="14" spans="2:12">
      <c r="B14" s="2" t="s">
        <v>5</v>
      </c>
      <c r="C14" s="10">
        <v>26</v>
      </c>
      <c r="D14" s="9">
        <f t="shared" si="0"/>
        <v>260676</v>
      </c>
      <c r="E14" s="10">
        <v>719</v>
      </c>
      <c r="F14" s="9">
        <f t="shared" si="1"/>
        <v>541407</v>
      </c>
      <c r="G14" s="10">
        <v>10</v>
      </c>
      <c r="H14" s="9">
        <f t="shared" si="2"/>
        <v>246120</v>
      </c>
      <c r="I14" s="29"/>
      <c r="J14" s="29"/>
      <c r="K14" s="29"/>
      <c r="L14" s="39">
        <v>181</v>
      </c>
    </row>
    <row r="15" spans="2:12">
      <c r="B15" s="2" t="s">
        <v>6</v>
      </c>
      <c r="C15" s="10">
        <v>13</v>
      </c>
      <c r="D15" s="9">
        <f t="shared" si="0"/>
        <v>130338</v>
      </c>
      <c r="E15" s="10">
        <v>390</v>
      </c>
      <c r="F15" s="9">
        <f t="shared" si="1"/>
        <v>293670</v>
      </c>
      <c r="G15" s="10">
        <v>4</v>
      </c>
      <c r="H15" s="9">
        <f t="shared" si="2"/>
        <v>98448</v>
      </c>
      <c r="I15" s="29"/>
      <c r="J15" s="29"/>
      <c r="K15" s="29"/>
      <c r="L15" s="39">
        <v>94</v>
      </c>
    </row>
    <row r="16" spans="2:12" ht="12.6" thickBot="1">
      <c r="B16" s="3" t="s">
        <v>7</v>
      </c>
      <c r="C16" s="11">
        <v>5</v>
      </c>
      <c r="D16" s="22">
        <f t="shared" si="0"/>
        <v>50130</v>
      </c>
      <c r="E16" s="11">
        <v>125</v>
      </c>
      <c r="F16" s="22">
        <f t="shared" si="1"/>
        <v>94125</v>
      </c>
      <c r="G16" s="11">
        <v>1</v>
      </c>
      <c r="H16" s="22">
        <f t="shared" si="2"/>
        <v>24612</v>
      </c>
      <c r="I16" s="27"/>
      <c r="J16" s="27"/>
      <c r="K16" s="27"/>
      <c r="L16" s="28">
        <v>33</v>
      </c>
    </row>
    <row r="17" spans="2:12" s="34" customFormat="1" thickBot="1">
      <c r="B17" s="41" t="s">
        <v>8</v>
      </c>
      <c r="C17" s="12">
        <f>SUM(C10:C16)</f>
        <v>499</v>
      </c>
      <c r="D17" s="13">
        <f t="shared" ref="D17:H17" si="3">SUM(D10:D16)</f>
        <v>5002888</v>
      </c>
      <c r="E17" s="12">
        <f t="shared" si="3"/>
        <v>14364</v>
      </c>
      <c r="F17" s="14">
        <f t="shared" si="3"/>
        <v>10819855</v>
      </c>
      <c r="G17" s="12">
        <f t="shared" si="3"/>
        <v>156</v>
      </c>
      <c r="H17" s="13">
        <f t="shared" si="3"/>
        <v>3838709</v>
      </c>
      <c r="I17" s="12">
        <f t="shared" ref="I17:K17" si="4">SUM(I10:I16)</f>
        <v>1</v>
      </c>
      <c r="J17" s="12">
        <f t="shared" si="4"/>
        <v>174825</v>
      </c>
      <c r="K17" s="12">
        <f t="shared" si="4"/>
        <v>174825</v>
      </c>
      <c r="L17" s="12">
        <f>SUM(L10:L16)</f>
        <v>870</v>
      </c>
    </row>
    <row r="18" spans="2:12">
      <c r="B18" s="1" t="s">
        <v>9</v>
      </c>
      <c r="C18" s="10">
        <v>21</v>
      </c>
      <c r="D18" s="9">
        <f>C18*12891</f>
        <v>270711</v>
      </c>
      <c r="E18" s="10">
        <v>279</v>
      </c>
      <c r="F18" s="9">
        <f>E18*969</f>
        <v>270351</v>
      </c>
      <c r="G18" s="10">
        <v>15</v>
      </c>
      <c r="H18" s="9">
        <f>G18*31644</f>
        <v>474660</v>
      </c>
      <c r="I18" s="29"/>
      <c r="J18" s="29"/>
      <c r="K18" s="29"/>
      <c r="L18" s="39">
        <v>153</v>
      </c>
    </row>
    <row r="19" spans="2:12">
      <c r="B19" s="2" t="s">
        <v>10</v>
      </c>
      <c r="C19" s="10">
        <v>29</v>
      </c>
      <c r="D19" s="9">
        <f t="shared" ref="D19:D42" si="5">C19*12891</f>
        <v>373839</v>
      </c>
      <c r="E19" s="10">
        <v>485</v>
      </c>
      <c r="F19" s="9">
        <f t="shared" ref="F19:F42" si="6">E19*969</f>
        <v>469965</v>
      </c>
      <c r="G19" s="10">
        <v>22</v>
      </c>
      <c r="H19" s="9">
        <f t="shared" ref="H19:H40" si="7">G19*31644</f>
        <v>696168</v>
      </c>
      <c r="I19" s="29"/>
      <c r="J19" s="29"/>
      <c r="K19" s="29"/>
      <c r="L19" s="39">
        <v>210</v>
      </c>
    </row>
    <row r="20" spans="2:12">
      <c r="B20" s="2" t="s">
        <v>11</v>
      </c>
      <c r="C20" s="10">
        <v>4</v>
      </c>
      <c r="D20" s="9">
        <f t="shared" si="5"/>
        <v>51564</v>
      </c>
      <c r="E20" s="10">
        <v>43</v>
      </c>
      <c r="F20" s="9">
        <f t="shared" si="6"/>
        <v>41667</v>
      </c>
      <c r="G20" s="10">
        <v>5</v>
      </c>
      <c r="H20" s="9">
        <f t="shared" si="7"/>
        <v>158220</v>
      </c>
      <c r="I20" s="29"/>
      <c r="J20" s="29"/>
      <c r="K20" s="29"/>
      <c r="L20" s="39">
        <v>37</v>
      </c>
    </row>
    <row r="21" spans="2:12">
      <c r="B21" s="2" t="s">
        <v>12</v>
      </c>
      <c r="C21" s="10">
        <v>16</v>
      </c>
      <c r="D21" s="9">
        <f t="shared" si="5"/>
        <v>206256</v>
      </c>
      <c r="E21" s="10">
        <v>168</v>
      </c>
      <c r="F21" s="9">
        <f t="shared" si="6"/>
        <v>162792</v>
      </c>
      <c r="G21" s="10">
        <v>13</v>
      </c>
      <c r="H21" s="9">
        <f t="shared" si="7"/>
        <v>411372</v>
      </c>
      <c r="I21" s="29"/>
      <c r="J21" s="29"/>
      <c r="K21" s="29"/>
      <c r="L21" s="39">
        <v>121</v>
      </c>
    </row>
    <row r="22" spans="2:12">
      <c r="B22" s="2" t="s">
        <v>13</v>
      </c>
      <c r="C22" s="10">
        <v>13</v>
      </c>
      <c r="D22" s="9">
        <f t="shared" si="5"/>
        <v>167583</v>
      </c>
      <c r="E22" s="10">
        <v>164</v>
      </c>
      <c r="F22" s="9">
        <f t="shared" si="6"/>
        <v>158916</v>
      </c>
      <c r="G22" s="10">
        <v>13</v>
      </c>
      <c r="H22" s="9">
        <f t="shared" si="7"/>
        <v>411372</v>
      </c>
      <c r="I22" s="29"/>
      <c r="J22" s="29"/>
      <c r="K22" s="29"/>
      <c r="L22" s="39">
        <v>98</v>
      </c>
    </row>
    <row r="23" spans="2:12">
      <c r="B23" s="2" t="s">
        <v>14</v>
      </c>
      <c r="C23" s="10">
        <v>47</v>
      </c>
      <c r="D23" s="9">
        <f t="shared" si="5"/>
        <v>605877</v>
      </c>
      <c r="E23" s="10">
        <v>1137</v>
      </c>
      <c r="F23" s="9">
        <f t="shared" si="6"/>
        <v>1101753</v>
      </c>
      <c r="G23" s="10">
        <v>25</v>
      </c>
      <c r="H23" s="9">
        <f t="shared" si="7"/>
        <v>791100</v>
      </c>
      <c r="I23" s="29"/>
      <c r="J23" s="29"/>
      <c r="K23" s="29"/>
      <c r="L23" s="39">
        <v>311</v>
      </c>
    </row>
    <row r="24" spans="2:12">
      <c r="B24" s="2" t="s">
        <v>15</v>
      </c>
      <c r="C24" s="10">
        <v>30</v>
      </c>
      <c r="D24" s="9">
        <f t="shared" si="5"/>
        <v>386730</v>
      </c>
      <c r="E24" s="10">
        <v>576</v>
      </c>
      <c r="F24" s="9">
        <f t="shared" si="6"/>
        <v>558144</v>
      </c>
      <c r="G24" s="10">
        <v>22</v>
      </c>
      <c r="H24" s="9">
        <f t="shared" si="7"/>
        <v>696168</v>
      </c>
      <c r="I24" s="29"/>
      <c r="J24" s="29"/>
      <c r="K24" s="29"/>
      <c r="L24" s="39">
        <v>245</v>
      </c>
    </row>
    <row r="25" spans="2:12">
      <c r="B25" s="2" t="s">
        <v>16</v>
      </c>
      <c r="C25" s="10">
        <v>6</v>
      </c>
      <c r="D25" s="9">
        <f t="shared" si="5"/>
        <v>77346</v>
      </c>
      <c r="E25" s="10">
        <v>103</v>
      </c>
      <c r="F25" s="9">
        <f t="shared" si="6"/>
        <v>99807</v>
      </c>
      <c r="G25" s="10">
        <v>6</v>
      </c>
      <c r="H25" s="9">
        <f t="shared" si="7"/>
        <v>189864</v>
      </c>
      <c r="I25" s="29"/>
      <c r="J25" s="29"/>
      <c r="K25" s="29"/>
      <c r="L25" s="39">
        <v>45</v>
      </c>
    </row>
    <row r="26" spans="2:12">
      <c r="B26" s="2" t="s">
        <v>17</v>
      </c>
      <c r="C26" s="10">
        <v>7</v>
      </c>
      <c r="D26" s="9">
        <f t="shared" si="5"/>
        <v>90237</v>
      </c>
      <c r="E26" s="10">
        <v>149</v>
      </c>
      <c r="F26" s="9">
        <f t="shared" si="6"/>
        <v>144381</v>
      </c>
      <c r="G26" s="10">
        <v>5</v>
      </c>
      <c r="H26" s="9">
        <f t="shared" si="7"/>
        <v>158220</v>
      </c>
      <c r="I26" s="29"/>
      <c r="J26" s="29"/>
      <c r="K26" s="29"/>
      <c r="L26" s="39">
        <v>36</v>
      </c>
    </row>
    <row r="27" spans="2:12">
      <c r="B27" s="2" t="s">
        <v>18</v>
      </c>
      <c r="C27" s="10">
        <v>30</v>
      </c>
      <c r="D27" s="9">
        <f t="shared" si="5"/>
        <v>386730</v>
      </c>
      <c r="E27" s="10">
        <v>624</v>
      </c>
      <c r="F27" s="9">
        <f t="shared" si="6"/>
        <v>604656</v>
      </c>
      <c r="G27" s="10">
        <v>18</v>
      </c>
      <c r="H27" s="9">
        <f t="shared" si="7"/>
        <v>569592</v>
      </c>
      <c r="I27" s="29"/>
      <c r="J27" s="29"/>
      <c r="K27" s="29"/>
      <c r="L27" s="39">
        <v>125</v>
      </c>
    </row>
    <row r="28" spans="2:12">
      <c r="B28" s="2" t="s">
        <v>19</v>
      </c>
      <c r="C28" s="10">
        <v>10</v>
      </c>
      <c r="D28" s="9">
        <f t="shared" si="5"/>
        <v>128910</v>
      </c>
      <c r="E28" s="10">
        <v>121</v>
      </c>
      <c r="F28" s="9">
        <f t="shared" si="6"/>
        <v>117249</v>
      </c>
      <c r="G28" s="10">
        <v>9</v>
      </c>
      <c r="H28" s="9">
        <f t="shared" si="7"/>
        <v>284796</v>
      </c>
      <c r="I28" s="29"/>
      <c r="J28" s="29"/>
      <c r="K28" s="29"/>
      <c r="L28" s="39">
        <v>63</v>
      </c>
    </row>
    <row r="29" spans="2:12">
      <c r="B29" s="2" t="s">
        <v>20</v>
      </c>
      <c r="C29" s="10">
        <v>19</v>
      </c>
      <c r="D29" s="9">
        <f t="shared" si="5"/>
        <v>244929</v>
      </c>
      <c r="E29" s="10">
        <v>272</v>
      </c>
      <c r="F29" s="9">
        <f t="shared" si="6"/>
        <v>263568</v>
      </c>
      <c r="G29" s="10">
        <v>12</v>
      </c>
      <c r="H29" s="9">
        <f t="shared" si="7"/>
        <v>379728</v>
      </c>
      <c r="I29" s="29"/>
      <c r="J29" s="29"/>
      <c r="K29" s="29"/>
      <c r="L29" s="39">
        <v>154</v>
      </c>
    </row>
    <row r="30" spans="2:12">
      <c r="B30" s="2" t="s">
        <v>21</v>
      </c>
      <c r="C30" s="10">
        <v>37</v>
      </c>
      <c r="D30" s="9">
        <f t="shared" si="5"/>
        <v>476967</v>
      </c>
      <c r="E30" s="10">
        <v>818</v>
      </c>
      <c r="F30" s="9">
        <f t="shared" si="6"/>
        <v>792642</v>
      </c>
      <c r="G30" s="10">
        <v>26</v>
      </c>
      <c r="H30" s="9">
        <f t="shared" si="7"/>
        <v>822744</v>
      </c>
      <c r="I30" s="29"/>
      <c r="J30" s="29"/>
      <c r="K30" s="29"/>
      <c r="L30" s="39">
        <v>74</v>
      </c>
    </row>
    <row r="31" spans="2:12">
      <c r="B31" s="2" t="s">
        <v>22</v>
      </c>
      <c r="C31" s="10">
        <v>4</v>
      </c>
      <c r="D31" s="9">
        <f t="shared" si="5"/>
        <v>51564</v>
      </c>
      <c r="E31" s="10">
        <v>39</v>
      </c>
      <c r="F31" s="9">
        <f t="shared" si="6"/>
        <v>37791</v>
      </c>
      <c r="G31" s="10">
        <v>1</v>
      </c>
      <c r="H31" s="9">
        <f t="shared" si="7"/>
        <v>31644</v>
      </c>
      <c r="I31" s="29"/>
      <c r="J31" s="29"/>
      <c r="K31" s="29"/>
      <c r="L31" s="39">
        <v>31</v>
      </c>
    </row>
    <row r="32" spans="2:12">
      <c r="B32" s="2" t="s">
        <v>23</v>
      </c>
      <c r="C32" s="10">
        <v>18</v>
      </c>
      <c r="D32" s="9">
        <f t="shared" si="5"/>
        <v>232038</v>
      </c>
      <c r="E32" s="10">
        <v>235</v>
      </c>
      <c r="F32" s="9">
        <f t="shared" si="6"/>
        <v>227715</v>
      </c>
      <c r="G32" s="10">
        <v>16</v>
      </c>
      <c r="H32" s="9">
        <f t="shared" si="7"/>
        <v>506304</v>
      </c>
      <c r="I32" s="29"/>
      <c r="J32" s="29"/>
      <c r="K32" s="29"/>
      <c r="L32" s="39">
        <v>57</v>
      </c>
    </row>
    <row r="33" spans="2:12">
      <c r="B33" s="2" t="s">
        <v>24</v>
      </c>
      <c r="C33" s="10">
        <v>14</v>
      </c>
      <c r="D33" s="9">
        <f t="shared" si="5"/>
        <v>180474</v>
      </c>
      <c r="E33" s="10">
        <v>192</v>
      </c>
      <c r="F33" s="9">
        <f t="shared" si="6"/>
        <v>186048</v>
      </c>
      <c r="G33" s="10">
        <v>16</v>
      </c>
      <c r="H33" s="9">
        <f t="shared" si="7"/>
        <v>506304</v>
      </c>
      <c r="I33" s="29"/>
      <c r="J33" s="29"/>
      <c r="K33" s="29"/>
      <c r="L33" s="39">
        <v>116</v>
      </c>
    </row>
    <row r="34" spans="2:12">
      <c r="B34" s="2" t="s">
        <v>25</v>
      </c>
      <c r="C34" s="10">
        <v>30</v>
      </c>
      <c r="D34" s="9">
        <f t="shared" si="5"/>
        <v>386730</v>
      </c>
      <c r="E34" s="10">
        <v>708</v>
      </c>
      <c r="F34" s="9">
        <f t="shared" si="6"/>
        <v>686052</v>
      </c>
      <c r="G34" s="10">
        <v>13</v>
      </c>
      <c r="H34" s="9">
        <f t="shared" si="7"/>
        <v>411372</v>
      </c>
      <c r="I34" s="29"/>
      <c r="J34" s="29"/>
      <c r="K34" s="29"/>
      <c r="L34" s="39">
        <v>227</v>
      </c>
    </row>
    <row r="35" spans="2:12">
      <c r="B35" s="2" t="s">
        <v>26</v>
      </c>
      <c r="C35" s="10">
        <v>21</v>
      </c>
      <c r="D35" s="9">
        <f t="shared" si="5"/>
        <v>270711</v>
      </c>
      <c r="E35" s="10">
        <v>413</v>
      </c>
      <c r="F35" s="9">
        <f t="shared" si="6"/>
        <v>400197</v>
      </c>
      <c r="G35" s="10">
        <v>13</v>
      </c>
      <c r="H35" s="9">
        <f t="shared" si="7"/>
        <v>411372</v>
      </c>
      <c r="I35" s="29"/>
      <c r="J35" s="29"/>
      <c r="K35" s="29"/>
      <c r="L35" s="39">
        <v>160</v>
      </c>
    </row>
    <row r="36" spans="2:12">
      <c r="B36" s="2" t="s">
        <v>27</v>
      </c>
      <c r="C36" s="10">
        <v>38</v>
      </c>
      <c r="D36" s="9">
        <f t="shared" si="5"/>
        <v>489858</v>
      </c>
      <c r="E36" s="10">
        <v>765</v>
      </c>
      <c r="F36" s="9">
        <f t="shared" si="6"/>
        <v>741285</v>
      </c>
      <c r="G36" s="10">
        <v>29</v>
      </c>
      <c r="H36" s="9">
        <f t="shared" si="7"/>
        <v>917676</v>
      </c>
      <c r="I36" s="29"/>
      <c r="J36" s="29"/>
      <c r="K36" s="29"/>
      <c r="L36" s="39">
        <v>301</v>
      </c>
    </row>
    <row r="37" spans="2:12">
      <c r="B37" s="2" t="s">
        <v>28</v>
      </c>
      <c r="C37" s="10">
        <v>15</v>
      </c>
      <c r="D37" s="9">
        <f t="shared" si="5"/>
        <v>193365</v>
      </c>
      <c r="E37" s="10">
        <v>198</v>
      </c>
      <c r="F37" s="9">
        <f t="shared" si="6"/>
        <v>191862</v>
      </c>
      <c r="G37" s="10">
        <v>8</v>
      </c>
      <c r="H37" s="9">
        <f t="shared" si="7"/>
        <v>253152</v>
      </c>
      <c r="I37" s="29"/>
      <c r="J37" s="29"/>
      <c r="K37" s="29"/>
      <c r="L37" s="39">
        <v>99</v>
      </c>
    </row>
    <row r="38" spans="2:12">
      <c r="B38" s="2" t="s">
        <v>29</v>
      </c>
      <c r="C38" s="10">
        <v>35</v>
      </c>
      <c r="D38" s="9">
        <f t="shared" si="5"/>
        <v>451185</v>
      </c>
      <c r="E38" s="10">
        <v>547</v>
      </c>
      <c r="F38" s="9">
        <f t="shared" si="6"/>
        <v>530043</v>
      </c>
      <c r="G38" s="10">
        <v>27</v>
      </c>
      <c r="H38" s="9">
        <f t="shared" si="7"/>
        <v>854388</v>
      </c>
      <c r="I38" s="29"/>
      <c r="J38" s="29"/>
      <c r="K38" s="29"/>
      <c r="L38" s="39">
        <v>235</v>
      </c>
    </row>
    <row r="39" spans="2:12">
      <c r="B39" s="2" t="s">
        <v>30</v>
      </c>
      <c r="C39" s="10">
        <v>37</v>
      </c>
      <c r="D39" s="9">
        <f t="shared" si="5"/>
        <v>476967</v>
      </c>
      <c r="E39" s="10">
        <v>483</v>
      </c>
      <c r="F39" s="9">
        <f t="shared" si="6"/>
        <v>468027</v>
      </c>
      <c r="G39" s="10">
        <v>35</v>
      </c>
      <c r="H39" s="9">
        <f t="shared" si="7"/>
        <v>1107540</v>
      </c>
      <c r="I39" s="29"/>
      <c r="J39" s="29"/>
      <c r="K39" s="29"/>
      <c r="L39" s="39">
        <v>263</v>
      </c>
    </row>
    <row r="40" spans="2:12">
      <c r="B40" s="2" t="s">
        <v>31</v>
      </c>
      <c r="C40" s="10">
        <v>22</v>
      </c>
      <c r="D40" s="9">
        <f t="shared" si="5"/>
        <v>283602</v>
      </c>
      <c r="E40" s="10">
        <v>445</v>
      </c>
      <c r="F40" s="9">
        <f t="shared" si="6"/>
        <v>431205</v>
      </c>
      <c r="G40" s="10">
        <v>17</v>
      </c>
      <c r="H40" s="9">
        <f t="shared" si="7"/>
        <v>537948</v>
      </c>
      <c r="I40" s="29"/>
      <c r="J40" s="29"/>
      <c r="K40" s="29"/>
      <c r="L40" s="39">
        <v>190</v>
      </c>
    </row>
    <row r="41" spans="2:12">
      <c r="B41" s="2" t="s">
        <v>32</v>
      </c>
      <c r="C41" s="10">
        <v>14</v>
      </c>
      <c r="D41" s="9">
        <f t="shared" si="5"/>
        <v>180474</v>
      </c>
      <c r="E41" s="10">
        <v>220</v>
      </c>
      <c r="F41" s="9">
        <f t="shared" si="6"/>
        <v>213180</v>
      </c>
      <c r="G41" s="10">
        <v>12</v>
      </c>
      <c r="H41" s="9">
        <f>G41*31644</f>
        <v>379728</v>
      </c>
      <c r="I41" s="29"/>
      <c r="J41" s="29"/>
      <c r="K41" s="29"/>
      <c r="L41" s="39">
        <v>95</v>
      </c>
    </row>
    <row r="42" spans="2:12" ht="12.6" thickBot="1">
      <c r="B42" s="3" t="s">
        <v>33</v>
      </c>
      <c r="C42" s="11">
        <v>15</v>
      </c>
      <c r="D42" s="22">
        <f t="shared" si="5"/>
        <v>193365</v>
      </c>
      <c r="E42" s="11">
        <v>198</v>
      </c>
      <c r="F42" s="22">
        <f t="shared" si="6"/>
        <v>191862</v>
      </c>
      <c r="G42" s="11">
        <v>12</v>
      </c>
      <c r="H42" s="22">
        <f>G42*31644</f>
        <v>379728</v>
      </c>
      <c r="I42" s="27"/>
      <c r="J42" s="27"/>
      <c r="K42" s="27"/>
      <c r="L42" s="28">
        <v>128</v>
      </c>
    </row>
    <row r="43" spans="2:12" s="34" customFormat="1" thickBot="1">
      <c r="B43" s="41" t="s">
        <v>34</v>
      </c>
      <c r="C43" s="12">
        <f>SUM(C18:C42)</f>
        <v>532</v>
      </c>
      <c r="D43" s="13">
        <f t="shared" ref="D43:H43" si="8">SUM(D18:D42)</f>
        <v>6858012</v>
      </c>
      <c r="E43" s="12">
        <f t="shared" si="8"/>
        <v>9382</v>
      </c>
      <c r="F43" s="13">
        <f t="shared" si="8"/>
        <v>9091158</v>
      </c>
      <c r="G43" s="12">
        <f t="shared" si="8"/>
        <v>390</v>
      </c>
      <c r="H43" s="13">
        <f t="shared" si="8"/>
        <v>12341160</v>
      </c>
      <c r="I43" s="43">
        <f t="shared" ref="I43" si="9">SUM(I18:I42)</f>
        <v>0</v>
      </c>
      <c r="J43" s="43"/>
      <c r="K43" s="43"/>
      <c r="L43" s="44">
        <f>SUM(L18:L42)</f>
        <v>3574</v>
      </c>
    </row>
    <row r="44" spans="2:12">
      <c r="B44" s="1" t="s">
        <v>35</v>
      </c>
      <c r="C44" s="10">
        <v>22</v>
      </c>
      <c r="D44" s="9">
        <f>C44*12891</f>
        <v>283602</v>
      </c>
      <c r="E44" s="10">
        <v>382</v>
      </c>
      <c r="F44" s="9">
        <f>E44*969</f>
        <v>370158</v>
      </c>
      <c r="G44" s="10">
        <v>14</v>
      </c>
      <c r="H44" s="9">
        <f>G44*31644</f>
        <v>443016</v>
      </c>
      <c r="I44" s="39">
        <v>1</v>
      </c>
      <c r="J44" s="29"/>
      <c r="K44" s="29">
        <v>174825</v>
      </c>
      <c r="L44" s="39">
        <v>122</v>
      </c>
    </row>
    <row r="45" spans="2:12">
      <c r="B45" s="2" t="s">
        <v>36</v>
      </c>
      <c r="C45" s="10">
        <v>12</v>
      </c>
      <c r="D45" s="9">
        <f>C45*10026</f>
        <v>120312</v>
      </c>
      <c r="E45" s="10">
        <v>304</v>
      </c>
      <c r="F45" s="9">
        <f>E45*753</f>
        <v>228912</v>
      </c>
      <c r="G45" s="10">
        <v>6</v>
      </c>
      <c r="H45" s="9">
        <f>G45*24612</f>
        <v>147672</v>
      </c>
      <c r="I45" s="29"/>
      <c r="J45" s="29"/>
      <c r="K45" s="29"/>
      <c r="L45" s="39">
        <v>82</v>
      </c>
    </row>
    <row r="46" spans="2:12" ht="12" customHeight="1">
      <c r="B46" s="4" t="s">
        <v>37</v>
      </c>
      <c r="C46" s="10">
        <v>10</v>
      </c>
      <c r="D46" s="9">
        <f t="shared" ref="D46:D74" si="10">C46*12891</f>
        <v>128910</v>
      </c>
      <c r="E46" s="10">
        <v>171</v>
      </c>
      <c r="F46" s="9">
        <f>E46*969</f>
        <v>165699</v>
      </c>
      <c r="G46" s="10">
        <v>7</v>
      </c>
      <c r="H46" s="9">
        <f>G46*31644</f>
        <v>221508</v>
      </c>
      <c r="I46" s="29"/>
      <c r="J46" s="29"/>
      <c r="K46" s="29"/>
      <c r="L46" s="39">
        <v>74</v>
      </c>
    </row>
    <row r="47" spans="2:12">
      <c r="B47" s="2" t="s">
        <v>38</v>
      </c>
      <c r="C47" s="10">
        <v>5</v>
      </c>
      <c r="D47" s="9">
        <f t="shared" si="10"/>
        <v>64455</v>
      </c>
      <c r="E47" s="10">
        <v>75</v>
      </c>
      <c r="F47" s="9">
        <f t="shared" ref="F47:F74" si="11">E47*969</f>
        <v>72675</v>
      </c>
      <c r="G47" s="10">
        <v>2</v>
      </c>
      <c r="H47" s="9">
        <f t="shared" ref="H47:H74" si="12">G47*31644</f>
        <v>63288</v>
      </c>
      <c r="I47" s="29"/>
      <c r="J47" s="29"/>
      <c r="K47" s="29"/>
      <c r="L47" s="39">
        <v>29</v>
      </c>
    </row>
    <row r="48" spans="2:12">
      <c r="B48" s="2" t="s">
        <v>39</v>
      </c>
      <c r="C48" s="10">
        <v>9</v>
      </c>
      <c r="D48" s="9">
        <f t="shared" si="10"/>
        <v>116019</v>
      </c>
      <c r="E48" s="10">
        <v>186</v>
      </c>
      <c r="F48" s="9">
        <f t="shared" si="11"/>
        <v>180234</v>
      </c>
      <c r="G48" s="10">
        <v>7</v>
      </c>
      <c r="H48" s="9">
        <f t="shared" si="12"/>
        <v>221508</v>
      </c>
      <c r="I48" s="29"/>
      <c r="J48" s="29"/>
      <c r="K48" s="29"/>
      <c r="L48" s="39">
        <v>65</v>
      </c>
    </row>
    <row r="49" spans="2:12">
      <c r="B49" s="2" t="s">
        <v>40</v>
      </c>
      <c r="C49" s="10">
        <v>7</v>
      </c>
      <c r="D49" s="9">
        <f t="shared" si="10"/>
        <v>90237</v>
      </c>
      <c r="E49" s="10">
        <v>83</v>
      </c>
      <c r="F49" s="9">
        <f t="shared" si="11"/>
        <v>80427</v>
      </c>
      <c r="G49" s="10">
        <v>6</v>
      </c>
      <c r="H49" s="9">
        <f t="shared" si="12"/>
        <v>189864</v>
      </c>
      <c r="I49" s="29"/>
      <c r="J49" s="29"/>
      <c r="K49" s="29"/>
      <c r="L49" s="39">
        <v>54</v>
      </c>
    </row>
    <row r="50" spans="2:12">
      <c r="B50" s="2" t="s">
        <v>41</v>
      </c>
      <c r="C50" s="10">
        <v>8</v>
      </c>
      <c r="D50" s="9">
        <f t="shared" si="10"/>
        <v>103128</v>
      </c>
      <c r="E50" s="10">
        <v>176</v>
      </c>
      <c r="F50" s="9">
        <f t="shared" si="11"/>
        <v>170544</v>
      </c>
      <c r="G50" s="10">
        <v>5</v>
      </c>
      <c r="H50" s="9">
        <f t="shared" si="12"/>
        <v>158220</v>
      </c>
      <c r="I50" s="29"/>
      <c r="J50" s="29"/>
      <c r="K50" s="29"/>
      <c r="L50" s="39">
        <v>41</v>
      </c>
    </row>
    <row r="51" spans="2:12">
      <c r="B51" s="2" t="s">
        <v>42</v>
      </c>
      <c r="C51" s="10">
        <v>5</v>
      </c>
      <c r="D51" s="9">
        <f t="shared" si="10"/>
        <v>64455</v>
      </c>
      <c r="E51" s="10">
        <v>70</v>
      </c>
      <c r="F51" s="9">
        <f t="shared" si="11"/>
        <v>67830</v>
      </c>
      <c r="G51" s="10">
        <v>2</v>
      </c>
      <c r="H51" s="9">
        <f t="shared" si="12"/>
        <v>63288</v>
      </c>
      <c r="I51" s="29"/>
      <c r="J51" s="29"/>
      <c r="K51" s="29"/>
      <c r="L51" s="39">
        <v>27</v>
      </c>
    </row>
    <row r="52" spans="2:12">
      <c r="B52" s="2" t="s">
        <v>43</v>
      </c>
      <c r="C52" s="10">
        <v>3</v>
      </c>
      <c r="D52" s="9">
        <f t="shared" si="10"/>
        <v>38673</v>
      </c>
      <c r="E52" s="10">
        <v>59</v>
      </c>
      <c r="F52" s="9">
        <f t="shared" si="11"/>
        <v>57171</v>
      </c>
      <c r="G52" s="10">
        <v>3</v>
      </c>
      <c r="H52" s="9">
        <f t="shared" si="12"/>
        <v>94932</v>
      </c>
      <c r="I52" s="29"/>
      <c r="J52" s="29"/>
      <c r="K52" s="29"/>
      <c r="L52" s="39">
        <v>25</v>
      </c>
    </row>
    <row r="53" spans="2:12">
      <c r="B53" s="2" t="s">
        <v>44</v>
      </c>
      <c r="C53" s="10">
        <v>1</v>
      </c>
      <c r="D53" s="9">
        <f t="shared" si="10"/>
        <v>12891</v>
      </c>
      <c r="E53" s="10">
        <v>20</v>
      </c>
      <c r="F53" s="9">
        <f t="shared" si="11"/>
        <v>19380</v>
      </c>
      <c r="G53" s="10">
        <v>1</v>
      </c>
      <c r="H53" s="9">
        <f t="shared" si="12"/>
        <v>31644</v>
      </c>
      <c r="I53" s="29"/>
      <c r="J53" s="29"/>
      <c r="K53" s="29"/>
      <c r="L53" s="39">
        <v>10</v>
      </c>
    </row>
    <row r="54" spans="2:12">
      <c r="B54" s="2" t="s">
        <v>45</v>
      </c>
      <c r="C54" s="10">
        <v>3</v>
      </c>
      <c r="D54" s="9">
        <f t="shared" si="10"/>
        <v>38673</v>
      </c>
      <c r="E54" s="10">
        <v>28</v>
      </c>
      <c r="F54" s="9">
        <f t="shared" si="11"/>
        <v>27132</v>
      </c>
      <c r="G54" s="10">
        <v>3</v>
      </c>
      <c r="H54" s="9">
        <f t="shared" si="12"/>
        <v>94932</v>
      </c>
      <c r="I54" s="29"/>
      <c r="J54" s="29"/>
      <c r="K54" s="29"/>
      <c r="L54" s="39">
        <v>20</v>
      </c>
    </row>
    <row r="55" spans="2:12">
      <c r="B55" s="2" t="s">
        <v>46</v>
      </c>
      <c r="C55" s="10">
        <v>5</v>
      </c>
      <c r="D55" s="9">
        <f t="shared" si="10"/>
        <v>64455</v>
      </c>
      <c r="E55" s="10">
        <v>110</v>
      </c>
      <c r="F55" s="9">
        <f t="shared" si="11"/>
        <v>106590</v>
      </c>
      <c r="G55" s="10">
        <v>3</v>
      </c>
      <c r="H55" s="9">
        <f t="shared" si="12"/>
        <v>94932</v>
      </c>
      <c r="I55" s="29"/>
      <c r="J55" s="29"/>
      <c r="K55" s="29"/>
      <c r="L55" s="39">
        <v>35</v>
      </c>
    </row>
    <row r="56" spans="2:12">
      <c r="B56" s="2" t="s">
        <v>47</v>
      </c>
      <c r="C56" s="10">
        <v>23</v>
      </c>
      <c r="D56" s="9">
        <f t="shared" si="10"/>
        <v>296493</v>
      </c>
      <c r="E56" s="10">
        <v>228</v>
      </c>
      <c r="F56" s="9">
        <f t="shared" si="11"/>
        <v>220932</v>
      </c>
      <c r="G56" s="10">
        <v>20</v>
      </c>
      <c r="H56" s="9">
        <f t="shared" si="12"/>
        <v>632880</v>
      </c>
      <c r="I56" s="29"/>
      <c r="J56" s="29"/>
      <c r="K56" s="29"/>
      <c r="L56" s="39">
        <v>170</v>
      </c>
    </row>
    <row r="57" spans="2:12">
      <c r="B57" s="2" t="s">
        <v>48</v>
      </c>
      <c r="C57" s="10">
        <v>9</v>
      </c>
      <c r="D57" s="9">
        <f t="shared" si="10"/>
        <v>116019</v>
      </c>
      <c r="E57" s="10">
        <v>173</v>
      </c>
      <c r="F57" s="9">
        <f t="shared" si="11"/>
        <v>167637</v>
      </c>
      <c r="G57" s="10">
        <v>5</v>
      </c>
      <c r="H57" s="9">
        <f t="shared" si="12"/>
        <v>158220</v>
      </c>
      <c r="I57" s="29"/>
      <c r="J57" s="29"/>
      <c r="K57" s="29"/>
      <c r="L57" s="39">
        <v>63</v>
      </c>
    </row>
    <row r="58" spans="2:12">
      <c r="B58" s="2" t="s">
        <v>49</v>
      </c>
      <c r="C58" s="10">
        <v>8</v>
      </c>
      <c r="D58" s="9">
        <f t="shared" si="10"/>
        <v>103128</v>
      </c>
      <c r="E58" s="10">
        <v>182</v>
      </c>
      <c r="F58" s="9">
        <f t="shared" si="11"/>
        <v>176358</v>
      </c>
      <c r="G58" s="10">
        <v>4</v>
      </c>
      <c r="H58" s="9">
        <f t="shared" si="12"/>
        <v>126576</v>
      </c>
      <c r="I58" s="29"/>
      <c r="J58" s="29"/>
      <c r="K58" s="29"/>
      <c r="L58" s="39">
        <v>30</v>
      </c>
    </row>
    <row r="59" spans="2:12">
      <c r="B59" s="2" t="s">
        <v>50</v>
      </c>
      <c r="C59" s="10">
        <v>12</v>
      </c>
      <c r="D59" s="9">
        <f t="shared" si="10"/>
        <v>154692</v>
      </c>
      <c r="E59" s="10">
        <v>220</v>
      </c>
      <c r="F59" s="9">
        <f t="shared" si="11"/>
        <v>213180</v>
      </c>
      <c r="G59" s="10">
        <v>3</v>
      </c>
      <c r="H59" s="9">
        <f t="shared" si="12"/>
        <v>94932</v>
      </c>
      <c r="I59" s="56">
        <v>1</v>
      </c>
      <c r="J59" s="57">
        <v>174825</v>
      </c>
      <c r="K59" s="29">
        <v>174825</v>
      </c>
      <c r="L59" s="39">
        <v>81</v>
      </c>
    </row>
    <row r="60" spans="2:12">
      <c r="B60" s="2" t="s">
        <v>51</v>
      </c>
      <c r="C60" s="10">
        <v>7</v>
      </c>
      <c r="D60" s="9">
        <f t="shared" si="10"/>
        <v>90237</v>
      </c>
      <c r="E60" s="10">
        <v>139</v>
      </c>
      <c r="F60" s="9">
        <f t="shared" si="11"/>
        <v>134691</v>
      </c>
      <c r="G60" s="10">
        <v>5</v>
      </c>
      <c r="H60" s="9">
        <f t="shared" si="12"/>
        <v>158220</v>
      </c>
      <c r="I60" s="29"/>
      <c r="J60" s="29"/>
      <c r="K60" s="29"/>
      <c r="L60" s="39">
        <v>65</v>
      </c>
    </row>
    <row r="61" spans="2:12">
      <c r="B61" s="2" t="s">
        <v>52</v>
      </c>
      <c r="C61" s="10">
        <v>8</v>
      </c>
      <c r="D61" s="9">
        <f t="shared" si="10"/>
        <v>103128</v>
      </c>
      <c r="E61" s="10">
        <v>240</v>
      </c>
      <c r="F61" s="9">
        <f t="shared" si="11"/>
        <v>232560</v>
      </c>
      <c r="G61" s="10">
        <v>3</v>
      </c>
      <c r="H61" s="9">
        <f t="shared" si="12"/>
        <v>94932</v>
      </c>
      <c r="I61" s="29"/>
      <c r="J61" s="29"/>
      <c r="K61" s="29"/>
      <c r="L61" s="39">
        <v>40</v>
      </c>
    </row>
    <row r="62" spans="2:12">
      <c r="B62" s="2" t="s">
        <v>53</v>
      </c>
      <c r="C62" s="10">
        <v>7</v>
      </c>
      <c r="D62" s="9">
        <f t="shared" si="10"/>
        <v>90237</v>
      </c>
      <c r="E62" s="10">
        <v>118</v>
      </c>
      <c r="F62" s="9">
        <f t="shared" si="11"/>
        <v>114342</v>
      </c>
      <c r="G62" s="10">
        <v>5</v>
      </c>
      <c r="H62" s="9">
        <f t="shared" si="12"/>
        <v>158220</v>
      </c>
      <c r="I62" s="29"/>
      <c r="J62" s="29"/>
      <c r="K62" s="29"/>
      <c r="L62" s="39">
        <v>39</v>
      </c>
    </row>
    <row r="63" spans="2:12">
      <c r="B63" s="2" t="s">
        <v>54</v>
      </c>
      <c r="C63" s="10">
        <v>3</v>
      </c>
      <c r="D63" s="9">
        <f t="shared" si="10"/>
        <v>38673</v>
      </c>
      <c r="E63" s="10">
        <v>39</v>
      </c>
      <c r="F63" s="9">
        <f t="shared" si="11"/>
        <v>37791</v>
      </c>
      <c r="G63" s="10">
        <v>2</v>
      </c>
      <c r="H63" s="9">
        <f t="shared" si="12"/>
        <v>63288</v>
      </c>
      <c r="I63" s="29"/>
      <c r="J63" s="29"/>
      <c r="K63" s="29"/>
      <c r="L63" s="39">
        <v>21</v>
      </c>
    </row>
    <row r="64" spans="2:12">
      <c r="B64" s="2" t="s">
        <v>55</v>
      </c>
      <c r="C64" s="10">
        <v>7</v>
      </c>
      <c r="D64" s="9">
        <f t="shared" si="10"/>
        <v>90237</v>
      </c>
      <c r="E64" s="10">
        <v>155</v>
      </c>
      <c r="F64" s="9">
        <f t="shared" si="11"/>
        <v>150195</v>
      </c>
      <c r="G64" s="10">
        <v>3</v>
      </c>
      <c r="H64" s="9">
        <f t="shared" si="12"/>
        <v>94932</v>
      </c>
      <c r="I64" s="29"/>
      <c r="J64" s="29"/>
      <c r="K64" s="29"/>
      <c r="L64" s="39">
        <v>40</v>
      </c>
    </row>
    <row r="65" spans="2:12">
      <c r="B65" s="2" t="s">
        <v>56</v>
      </c>
      <c r="C65" s="10">
        <v>5</v>
      </c>
      <c r="D65" s="9">
        <f t="shared" si="10"/>
        <v>64455</v>
      </c>
      <c r="E65" s="10">
        <v>70</v>
      </c>
      <c r="F65" s="9">
        <f t="shared" si="11"/>
        <v>67830</v>
      </c>
      <c r="G65" s="10">
        <v>4</v>
      </c>
      <c r="H65" s="9">
        <f t="shared" si="12"/>
        <v>126576</v>
      </c>
      <c r="I65" s="29"/>
      <c r="J65" s="29"/>
      <c r="K65" s="29"/>
      <c r="L65" s="39">
        <v>33</v>
      </c>
    </row>
    <row r="66" spans="2:12">
      <c r="B66" s="2" t="s">
        <v>57</v>
      </c>
      <c r="C66" s="10">
        <v>7</v>
      </c>
      <c r="D66" s="9">
        <f t="shared" si="10"/>
        <v>90237</v>
      </c>
      <c r="E66" s="10">
        <v>109</v>
      </c>
      <c r="F66" s="9">
        <f t="shared" si="11"/>
        <v>105621</v>
      </c>
      <c r="G66" s="10">
        <v>6</v>
      </c>
      <c r="H66" s="9">
        <f t="shared" si="12"/>
        <v>189864</v>
      </c>
      <c r="I66" s="29"/>
      <c r="J66" s="29"/>
      <c r="K66" s="29"/>
      <c r="L66" s="39">
        <v>51</v>
      </c>
    </row>
    <row r="67" spans="2:12">
      <c r="B67" s="2" t="s">
        <v>58</v>
      </c>
      <c r="C67" s="15">
        <v>5</v>
      </c>
      <c r="D67" s="9">
        <f t="shared" si="10"/>
        <v>64455</v>
      </c>
      <c r="E67" s="15">
        <v>130</v>
      </c>
      <c r="F67" s="9">
        <f t="shared" si="11"/>
        <v>125970</v>
      </c>
      <c r="G67" s="15">
        <v>2</v>
      </c>
      <c r="H67" s="9">
        <f t="shared" si="12"/>
        <v>63288</v>
      </c>
      <c r="I67" s="46">
        <v>1</v>
      </c>
      <c r="J67" s="23"/>
      <c r="K67" s="23">
        <v>174825</v>
      </c>
      <c r="L67" s="46">
        <v>25</v>
      </c>
    </row>
    <row r="68" spans="2:12">
      <c r="B68" s="2" t="s">
        <v>59</v>
      </c>
      <c r="C68" s="15">
        <v>10</v>
      </c>
      <c r="D68" s="9">
        <f t="shared" si="10"/>
        <v>128910</v>
      </c>
      <c r="E68" s="15">
        <v>191</v>
      </c>
      <c r="F68" s="9">
        <f t="shared" si="11"/>
        <v>185079</v>
      </c>
      <c r="G68" s="15">
        <v>7</v>
      </c>
      <c r="H68" s="9">
        <f t="shared" si="12"/>
        <v>221508</v>
      </c>
      <c r="I68" s="23"/>
      <c r="J68" s="23"/>
      <c r="K68" s="23"/>
      <c r="L68" s="46">
        <v>27</v>
      </c>
    </row>
    <row r="69" spans="2:12">
      <c r="B69" s="2" t="s">
        <v>60</v>
      </c>
      <c r="C69" s="15">
        <v>19</v>
      </c>
      <c r="D69" s="9">
        <f t="shared" si="10"/>
        <v>244929</v>
      </c>
      <c r="E69" s="15">
        <v>320</v>
      </c>
      <c r="F69" s="9">
        <f t="shared" si="11"/>
        <v>310080</v>
      </c>
      <c r="G69" s="15">
        <v>9</v>
      </c>
      <c r="H69" s="9">
        <f t="shared" si="12"/>
        <v>284796</v>
      </c>
      <c r="I69" s="23"/>
      <c r="J69" s="23"/>
      <c r="K69" s="23"/>
      <c r="L69" s="46">
        <v>121</v>
      </c>
    </row>
    <row r="70" spans="2:12">
      <c r="B70" s="2" t="s">
        <v>61</v>
      </c>
      <c r="C70" s="15">
        <v>8</v>
      </c>
      <c r="D70" s="9">
        <f t="shared" si="10"/>
        <v>103128</v>
      </c>
      <c r="E70" s="15">
        <v>161</v>
      </c>
      <c r="F70" s="9">
        <f t="shared" si="11"/>
        <v>156009</v>
      </c>
      <c r="G70" s="15">
        <v>3</v>
      </c>
      <c r="H70" s="9">
        <f t="shared" si="12"/>
        <v>94932</v>
      </c>
      <c r="I70" s="23"/>
      <c r="J70" s="23"/>
      <c r="K70" s="23"/>
      <c r="L70" s="46">
        <v>40</v>
      </c>
    </row>
    <row r="71" spans="2:12">
      <c r="B71" s="2" t="s">
        <v>62</v>
      </c>
      <c r="C71" s="15">
        <v>13</v>
      </c>
      <c r="D71" s="9">
        <f t="shared" si="10"/>
        <v>167583</v>
      </c>
      <c r="E71" s="15">
        <v>222</v>
      </c>
      <c r="F71" s="9">
        <f t="shared" si="11"/>
        <v>215118</v>
      </c>
      <c r="G71" s="15">
        <v>4</v>
      </c>
      <c r="H71" s="9">
        <f t="shared" si="12"/>
        <v>126576</v>
      </c>
      <c r="I71" s="23"/>
      <c r="J71" s="23"/>
      <c r="K71" s="23"/>
      <c r="L71" s="46">
        <v>112</v>
      </c>
    </row>
    <row r="72" spans="2:12" ht="24">
      <c r="B72" s="4" t="s">
        <v>63</v>
      </c>
      <c r="C72" s="15">
        <v>5</v>
      </c>
      <c r="D72" s="9">
        <f t="shared" si="10"/>
        <v>64455</v>
      </c>
      <c r="E72" s="15">
        <v>63</v>
      </c>
      <c r="F72" s="9">
        <f t="shared" si="11"/>
        <v>61047</v>
      </c>
      <c r="G72" s="15">
        <v>5</v>
      </c>
      <c r="H72" s="9">
        <f t="shared" si="12"/>
        <v>158220</v>
      </c>
      <c r="I72" s="23"/>
      <c r="J72" s="23"/>
      <c r="K72" s="23"/>
      <c r="L72" s="46">
        <v>36</v>
      </c>
    </row>
    <row r="73" spans="2:12" ht="24" customHeight="1">
      <c r="B73" s="4" t="s">
        <v>64</v>
      </c>
      <c r="C73" s="15">
        <v>4</v>
      </c>
      <c r="D73" s="9">
        <f t="shared" si="10"/>
        <v>51564</v>
      </c>
      <c r="E73" s="15">
        <v>110</v>
      </c>
      <c r="F73" s="9">
        <f t="shared" si="11"/>
        <v>106590</v>
      </c>
      <c r="G73" s="15">
        <v>3</v>
      </c>
      <c r="H73" s="9">
        <f t="shared" si="12"/>
        <v>94932</v>
      </c>
      <c r="I73" s="23"/>
      <c r="J73" s="23"/>
      <c r="K73" s="23"/>
      <c r="L73" s="46">
        <v>29</v>
      </c>
    </row>
    <row r="74" spans="2:12" ht="12.6" thickBot="1">
      <c r="B74" s="5" t="s">
        <v>65</v>
      </c>
      <c r="C74" s="16">
        <v>5</v>
      </c>
      <c r="D74" s="22">
        <f t="shared" si="10"/>
        <v>64455</v>
      </c>
      <c r="E74" s="16">
        <v>98</v>
      </c>
      <c r="F74" s="22">
        <f t="shared" si="11"/>
        <v>94962</v>
      </c>
      <c r="G74" s="16">
        <v>3</v>
      </c>
      <c r="H74" s="22">
        <f t="shared" si="12"/>
        <v>94932</v>
      </c>
      <c r="I74" s="40"/>
      <c r="J74" s="40"/>
      <c r="K74" s="40"/>
      <c r="L74" s="47">
        <v>30</v>
      </c>
    </row>
    <row r="75" spans="2:12" s="34" customFormat="1" thickBot="1">
      <c r="B75" s="6" t="s">
        <v>68</v>
      </c>
      <c r="C75" s="12">
        <f>SUM(C44:C74)</f>
        <v>255</v>
      </c>
      <c r="D75" s="13">
        <f t="shared" ref="D75:H75" si="13">SUM(D44:D74)</f>
        <v>3252825</v>
      </c>
      <c r="E75" s="12">
        <f t="shared" si="13"/>
        <v>4632</v>
      </c>
      <c r="F75" s="13">
        <f t="shared" si="13"/>
        <v>4422744</v>
      </c>
      <c r="G75" s="12">
        <f t="shared" si="13"/>
        <v>155</v>
      </c>
      <c r="H75" s="13">
        <f t="shared" si="13"/>
        <v>4862628</v>
      </c>
      <c r="I75" s="45">
        <f t="shared" ref="I75:K75" si="14">SUM(I44:I74)</f>
        <v>3</v>
      </c>
      <c r="J75" s="42">
        <f t="shared" si="14"/>
        <v>174825</v>
      </c>
      <c r="K75" s="42">
        <f t="shared" si="14"/>
        <v>524475</v>
      </c>
      <c r="L75" s="45">
        <f>SUM(L44:L74)</f>
        <v>1637</v>
      </c>
    </row>
    <row r="76" spans="2:12" ht="24.6" thickBot="1">
      <c r="B76" s="26" t="s">
        <v>76</v>
      </c>
      <c r="C76" s="21">
        <v>25</v>
      </c>
      <c r="D76" s="22">
        <f>C76*10026</f>
        <v>250650</v>
      </c>
      <c r="E76" s="21">
        <v>331</v>
      </c>
      <c r="F76" s="22">
        <v>249243</v>
      </c>
      <c r="G76" s="21">
        <v>19</v>
      </c>
      <c r="H76" s="22">
        <v>467628</v>
      </c>
      <c r="I76" s="27"/>
      <c r="J76" s="27"/>
      <c r="K76" s="27"/>
      <c r="L76" s="28">
        <v>111</v>
      </c>
    </row>
    <row r="77" spans="2:12" ht="24.6" thickBot="1">
      <c r="B77" s="30" t="s">
        <v>78</v>
      </c>
      <c r="C77" s="31"/>
      <c r="D77" s="31"/>
      <c r="E77" s="31"/>
      <c r="F77" s="31"/>
      <c r="G77" s="31"/>
      <c r="H77" s="31"/>
      <c r="I77" s="48"/>
      <c r="J77" s="48"/>
      <c r="K77" s="48"/>
      <c r="L77" s="49"/>
    </row>
    <row r="78" spans="2:12" s="34" customFormat="1" ht="18" customHeight="1" thickBot="1">
      <c r="B78" s="50" t="s">
        <v>69</v>
      </c>
      <c r="C78" s="32">
        <f>C75+C43+C17+C76</f>
        <v>1311</v>
      </c>
      <c r="D78" s="33">
        <f t="shared" ref="D78:H78" si="15">D75+D43+D17+D76</f>
        <v>15364375</v>
      </c>
      <c r="E78" s="32">
        <f t="shared" si="15"/>
        <v>28709</v>
      </c>
      <c r="F78" s="33">
        <f t="shared" si="15"/>
        <v>24583000</v>
      </c>
      <c r="G78" s="32">
        <f t="shared" si="15"/>
        <v>720</v>
      </c>
      <c r="H78" s="51">
        <f t="shared" si="15"/>
        <v>21510125</v>
      </c>
      <c r="I78" s="32">
        <f>I75+I43+I17+I76+I77</f>
        <v>4</v>
      </c>
      <c r="J78" s="33">
        <f t="shared" ref="J78:K78" si="16">J75+J43+J17+J76+J77</f>
        <v>349650</v>
      </c>
      <c r="K78" s="33">
        <f t="shared" si="16"/>
        <v>699300</v>
      </c>
      <c r="L78" s="32">
        <f>L76+L75+L43+L17</f>
        <v>6192</v>
      </c>
    </row>
    <row r="79" spans="2:12" s="34" customFormat="1" thickBot="1">
      <c r="B79" s="41" t="s">
        <v>66</v>
      </c>
      <c r="C79" s="17"/>
      <c r="D79" s="18">
        <v>15364375</v>
      </c>
      <c r="E79" s="18"/>
      <c r="F79" s="18">
        <v>24583000</v>
      </c>
      <c r="G79" s="18"/>
      <c r="H79" s="52">
        <v>21510125</v>
      </c>
      <c r="I79" s="42"/>
      <c r="J79" s="42"/>
      <c r="K79" s="42">
        <v>699300</v>
      </c>
      <c r="L79" s="45"/>
    </row>
    <row r="80" spans="2:12" s="34" customFormat="1" hidden="1" thickBot="1">
      <c r="B80" s="41" t="s">
        <v>67</v>
      </c>
      <c r="C80" s="13"/>
      <c r="D80" s="13">
        <f t="shared" ref="D80" si="17">D79-D78</f>
        <v>0</v>
      </c>
      <c r="E80" s="13"/>
      <c r="F80" s="13">
        <f>F79-F78</f>
        <v>0</v>
      </c>
      <c r="G80" s="13"/>
      <c r="H80" s="13">
        <f>H79-H78</f>
        <v>0</v>
      </c>
      <c r="I80" s="13">
        <f t="shared" ref="I80" si="18">I79-I78</f>
        <v>-4</v>
      </c>
      <c r="J80" s="13"/>
      <c r="K80" s="13"/>
      <c r="L80" s="12"/>
    </row>
    <row r="81" spans="2:5" ht="11.4" customHeight="1"/>
    <row r="82" spans="2:5" ht="11.4" customHeight="1"/>
    <row r="83" spans="2:5" ht="11.4" customHeight="1"/>
    <row r="84" spans="2:5" s="19" customFormat="1" ht="15.6">
      <c r="B84" s="53"/>
    </row>
    <row r="85" spans="2:5" s="20" customFormat="1" ht="25.2">
      <c r="B85" s="54"/>
      <c r="E85" s="55"/>
    </row>
  </sheetData>
  <mergeCells count="9">
    <mergeCell ref="G7:H7"/>
    <mergeCell ref="C6:H6"/>
    <mergeCell ref="B4:K4"/>
    <mergeCell ref="I6:L7"/>
    <mergeCell ref="I9:K9"/>
    <mergeCell ref="C9:H9"/>
    <mergeCell ref="C7:D7"/>
    <mergeCell ref="B6:B8"/>
    <mergeCell ref="E7:F7"/>
  </mergeCells>
  <pageMargins left="0.15748031496062992" right="0.19685039370078741" top="0.15748031496062992" bottom="0.15748031496062992" header="0.15748031496062992" footer="0.15748031496062992"/>
  <pageSetup paperSize="9" scale="57" orientation="portrait" verticalDpi="0" r:id="rId1"/>
  <rowBreaks count="1" manualBreakCount="1">
    <brk id="84" max="11" man="1"/>
  </rowBreaks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запит</vt:lpstr>
      <vt:lpstr>'на запит'!Область_печати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2020-07-14T08:36:28Z</dcterms:modified>
</cp:coreProperties>
</file>